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96" yWindow="12" windowWidth="9408" windowHeight="4608" tabRatio="924"/>
  </bookViews>
  <sheets>
    <sheet name="алгат (2)" sheetId="2" r:id="rId1"/>
  </sheets>
  <definedNames>
    <definedName name="_xlnm.Print_Area" localSheetId="0">'алгат (2)'!$A$1:$I$79</definedName>
  </definedNames>
  <calcPr calcId="145621"/>
</workbook>
</file>

<file path=xl/calcChain.xml><?xml version="1.0" encoding="utf-8"?>
<calcChain xmlns="http://schemas.openxmlformats.org/spreadsheetml/2006/main">
  <c r="C73" i="2" l="1"/>
  <c r="D70" i="2"/>
  <c r="E56" i="2" l="1"/>
  <c r="D55" i="2" l="1"/>
  <c r="I18" i="2"/>
  <c r="I19" i="2"/>
  <c r="I20" i="2"/>
  <c r="I22" i="2"/>
  <c r="I23" i="2"/>
  <c r="I24" i="2"/>
  <c r="I25" i="2"/>
  <c r="I26" i="2"/>
  <c r="I28" i="2"/>
  <c r="I30" i="2"/>
  <c r="I31" i="2"/>
  <c r="I33" i="2"/>
  <c r="I34" i="2"/>
  <c r="I36" i="2"/>
  <c r="I38" i="2"/>
  <c r="I39" i="2"/>
  <c r="I40" i="2"/>
  <c r="I41" i="2"/>
  <c r="I42" i="2"/>
  <c r="I44" i="2"/>
  <c r="I45" i="2"/>
  <c r="I46" i="2"/>
  <c r="I48" i="2"/>
  <c r="I50" i="2"/>
  <c r="I52" i="2"/>
  <c r="I53" i="2"/>
  <c r="I54" i="2"/>
  <c r="I56" i="2"/>
  <c r="I57" i="2"/>
  <c r="I59" i="2"/>
  <c r="I61" i="2"/>
  <c r="I63" i="2"/>
  <c r="I68" i="2"/>
  <c r="I69" i="2"/>
  <c r="D78" i="2"/>
  <c r="D62" i="2"/>
  <c r="D60" i="2"/>
  <c r="D58" i="2"/>
  <c r="D51" i="2"/>
  <c r="D49" i="2"/>
  <c r="G53" i="2" s="1"/>
  <c r="D47" i="2"/>
  <c r="D43" i="2"/>
  <c r="D37" i="2"/>
  <c r="D35" i="2"/>
  <c r="D32" i="2"/>
  <c r="D29" i="2"/>
  <c r="D27" i="2"/>
  <c r="G30" i="2" s="1"/>
  <c r="D21" i="2"/>
  <c r="D17" i="2"/>
  <c r="D16" i="2" s="1"/>
  <c r="D12" i="2" s="1"/>
  <c r="D15" i="2"/>
  <c r="D67" i="2" s="1"/>
  <c r="D14" i="2"/>
  <c r="G14" i="2" l="1"/>
  <c r="D64" i="2"/>
  <c r="D13" i="2"/>
  <c r="D66" i="2"/>
  <c r="D65" i="2" s="1"/>
  <c r="H34" i="2" l="1"/>
  <c r="H35" i="2"/>
  <c r="D73" i="2"/>
  <c r="H15" i="2"/>
  <c r="E18" i="2"/>
  <c r="E19" i="2"/>
  <c r="F18" i="2"/>
  <c r="F19" i="2"/>
  <c r="E41" i="2" l="1"/>
  <c r="F20" i="2" l="1"/>
  <c r="F22" i="2"/>
  <c r="F23" i="2"/>
  <c r="F26" i="2"/>
  <c r="F28" i="2"/>
  <c r="F30" i="2"/>
  <c r="F31" i="2"/>
  <c r="F36" i="2"/>
  <c r="F38" i="2"/>
  <c r="F39" i="2"/>
  <c r="F41" i="2"/>
  <c r="F44" i="2"/>
  <c r="F46" i="2"/>
  <c r="F48" i="2"/>
  <c r="F50" i="2"/>
  <c r="F52" i="2"/>
  <c r="F53" i="2"/>
  <c r="F59" i="2"/>
  <c r="F63" i="2"/>
  <c r="F68" i="2"/>
  <c r="F69" i="2"/>
  <c r="E26" i="2"/>
  <c r="E28" i="2"/>
  <c r="E30" i="2"/>
  <c r="E31" i="2"/>
  <c r="E34" i="2"/>
  <c r="E36" i="2"/>
  <c r="E38" i="2"/>
  <c r="E39" i="2"/>
  <c r="E44" i="2"/>
  <c r="E45" i="2"/>
  <c r="E46" i="2"/>
  <c r="E50" i="2"/>
  <c r="E52" i="2"/>
  <c r="E53" i="2"/>
  <c r="E59" i="2"/>
  <c r="E61" i="2"/>
  <c r="E63" i="2"/>
  <c r="E68" i="2"/>
  <c r="E69" i="2"/>
  <c r="E20" i="2"/>
  <c r="E22" i="2"/>
  <c r="E23" i="2"/>
  <c r="E25" i="2"/>
  <c r="C78" i="2" l="1"/>
  <c r="C74" i="2"/>
  <c r="C62" i="2"/>
  <c r="I62" i="2" s="1"/>
  <c r="C60" i="2"/>
  <c r="I60" i="2" s="1"/>
  <c r="C58" i="2"/>
  <c r="I58" i="2" s="1"/>
  <c r="C55" i="2"/>
  <c r="E55" i="2" s="1"/>
  <c r="C51" i="2"/>
  <c r="I51" i="2" s="1"/>
  <c r="C49" i="2"/>
  <c r="I49" i="2" s="1"/>
  <c r="C47" i="2"/>
  <c r="I47" i="2" s="1"/>
  <c r="C43" i="2"/>
  <c r="I43" i="2" s="1"/>
  <c r="C37" i="2"/>
  <c r="I37" i="2" s="1"/>
  <c r="C35" i="2"/>
  <c r="I35" i="2" s="1"/>
  <c r="C32" i="2"/>
  <c r="I32" i="2" s="1"/>
  <c r="C29" i="2"/>
  <c r="I29" i="2" s="1"/>
  <c r="C27" i="2"/>
  <c r="I27" i="2" s="1"/>
  <c r="C21" i="2"/>
  <c r="I21" i="2" s="1"/>
  <c r="C17" i="2"/>
  <c r="C15" i="2"/>
  <c r="C14" i="2"/>
  <c r="C66" i="2" l="1"/>
  <c r="I66" i="2" s="1"/>
  <c r="I14" i="2"/>
  <c r="C16" i="2"/>
  <c r="I17" i="2"/>
  <c r="C67" i="2"/>
  <c r="I67" i="2" s="1"/>
  <c r="I15" i="2"/>
  <c r="I55" i="2"/>
  <c r="E14" i="2"/>
  <c r="F14" i="2"/>
  <c r="F17" i="2"/>
  <c r="E17" i="2"/>
  <c r="G38" i="2"/>
  <c r="G40" i="2"/>
  <c r="G42" i="2"/>
  <c r="F35" i="2"/>
  <c r="E35" i="2"/>
  <c r="G39" i="2"/>
  <c r="G41" i="2"/>
  <c r="G36" i="2"/>
  <c r="F15" i="2"/>
  <c r="E15" i="2"/>
  <c r="F21" i="2"/>
  <c r="E21" i="2"/>
  <c r="G31" i="2"/>
  <c r="F27" i="2"/>
  <c r="E27" i="2"/>
  <c r="G28" i="2"/>
  <c r="E32" i="2"/>
  <c r="F37" i="2"/>
  <c r="E37" i="2"/>
  <c r="G37" i="2"/>
  <c r="F47" i="2"/>
  <c r="G51" i="2"/>
  <c r="F51" i="2"/>
  <c r="E51" i="2"/>
  <c r="F58" i="2"/>
  <c r="E58" i="2"/>
  <c r="F62" i="2"/>
  <c r="E62" i="2"/>
  <c r="G29" i="2"/>
  <c r="F29" i="2"/>
  <c r="E29" i="2"/>
  <c r="G45" i="2"/>
  <c r="G44" i="2"/>
  <c r="F43" i="2"/>
  <c r="E43" i="2"/>
  <c r="G46" i="2"/>
  <c r="F49" i="2"/>
  <c r="E49" i="2"/>
  <c r="G54" i="2"/>
  <c r="G52" i="2"/>
  <c r="G50" i="2"/>
  <c r="E60" i="2"/>
  <c r="C13" i="2"/>
  <c r="I13" i="2" s="1"/>
  <c r="C12" i="2" l="1"/>
  <c r="I16" i="2"/>
  <c r="C65" i="2"/>
  <c r="I65" i="2" s="1"/>
  <c r="F65" i="2"/>
  <c r="E16" i="2"/>
  <c r="F16" i="2"/>
  <c r="F67" i="2"/>
  <c r="E67" i="2"/>
  <c r="F13" i="2"/>
  <c r="G13" i="2"/>
  <c r="E13" i="2"/>
  <c r="F66" i="2"/>
  <c r="E66" i="2"/>
  <c r="G63" i="2"/>
  <c r="I12" i="2" l="1"/>
  <c r="C64" i="2"/>
  <c r="E64" i="2" s="1"/>
  <c r="E65" i="2"/>
  <c r="G16" i="2"/>
  <c r="G19" i="2"/>
  <c r="G18" i="2"/>
  <c r="G20" i="2"/>
  <c r="G22" i="2"/>
  <c r="G24" i="2"/>
  <c r="G26" i="2"/>
  <c r="E12" i="2"/>
  <c r="G23" i="2"/>
  <c r="G25" i="2"/>
  <c r="G15" i="2"/>
  <c r="G21" i="2"/>
  <c r="G17" i="2"/>
  <c r="C75" i="2" l="1"/>
  <c r="I64" i="2"/>
  <c r="C70" i="2"/>
  <c r="H58" i="2"/>
  <c r="H27" i="2"/>
  <c r="H62" i="2"/>
  <c r="H13" i="2"/>
  <c r="H12" i="2"/>
  <c r="H49" i="2"/>
  <c r="F64" i="2"/>
  <c r="G69" i="2"/>
  <c r="G67" i="2"/>
  <c r="G65" i="2"/>
  <c r="G66" i="2"/>
  <c r="H28" i="2"/>
  <c r="H31" i="2"/>
  <c r="H29" i="2"/>
  <c r="G68" i="2"/>
  <c r="H30" i="2"/>
  <c r="H14" i="2"/>
  <c r="F12" i="2" l="1"/>
  <c r="H66" i="2"/>
  <c r="H65" i="2" l="1"/>
  <c r="H63" i="2"/>
  <c r="H59" i="2"/>
  <c r="H54" i="2"/>
  <c r="H53" i="2"/>
  <c r="H52" i="2"/>
  <c r="H48" i="2"/>
  <c r="H45" i="2"/>
  <c r="H40" i="2"/>
  <c r="H39" i="2"/>
  <c r="H38" i="2"/>
  <c r="H26" i="2"/>
  <c r="H24" i="2"/>
  <c r="H23" i="2"/>
  <c r="H22" i="2"/>
  <c r="H20" i="2"/>
  <c r="H19" i="2"/>
  <c r="H25" i="2"/>
  <c r="H69" i="2"/>
  <c r="H68" i="2"/>
  <c r="H61" i="2"/>
  <c r="H57" i="2"/>
  <c r="H56" i="2"/>
  <c r="H55" i="2"/>
  <c r="H50" i="2"/>
  <c r="H46" i="2"/>
  <c r="H44" i="2"/>
  <c r="H42" i="2"/>
  <c r="H41" i="2"/>
  <c r="H36" i="2"/>
  <c r="H33" i="2"/>
  <c r="H18" i="2"/>
  <c r="H47" i="2"/>
  <c r="H37" i="2"/>
  <c r="H17" i="2"/>
  <c r="H67" i="2"/>
  <c r="H16" i="2"/>
  <c r="H21" i="2"/>
  <c r="H32" i="2"/>
  <c r="H60" i="2"/>
  <c r="H43" i="2"/>
  <c r="H51" i="2"/>
  <c r="H64" i="2" l="1"/>
</calcChain>
</file>

<file path=xl/sharedStrings.xml><?xml version="1.0" encoding="utf-8"?>
<sst xmlns="http://schemas.openxmlformats.org/spreadsheetml/2006/main" count="115" uniqueCount="105">
  <si>
    <t xml:space="preserve">                                                </t>
  </si>
  <si>
    <t xml:space="preserve">     </t>
  </si>
  <si>
    <t>Расходы</t>
  </si>
  <si>
    <t>Гос.управ.и органы мест.управ.</t>
  </si>
  <si>
    <t>в том числе зарплата</t>
  </si>
  <si>
    <t>Образование</t>
  </si>
  <si>
    <t>Социальная политика</t>
  </si>
  <si>
    <t>Превышение доходов над расходами</t>
  </si>
  <si>
    <t xml:space="preserve">зарплата с начислениями </t>
  </si>
  <si>
    <t>зарплата с начислениями</t>
  </si>
  <si>
    <t>в том числе  зарплата</t>
  </si>
  <si>
    <t xml:space="preserve">                    начисления</t>
  </si>
  <si>
    <t>Изменение ост-ка средств на счетах</t>
  </si>
  <si>
    <t>Прочие источники внутр.финансир.</t>
  </si>
  <si>
    <t>0100</t>
  </si>
  <si>
    <t>0700</t>
  </si>
  <si>
    <t>Резервный фонд</t>
  </si>
  <si>
    <t>0800</t>
  </si>
  <si>
    <t>0102</t>
  </si>
  <si>
    <t>0104</t>
  </si>
  <si>
    <t xml:space="preserve">                   начисления  </t>
  </si>
  <si>
    <t xml:space="preserve">                     начисления  </t>
  </si>
  <si>
    <t>0300</t>
  </si>
  <si>
    <t>0500</t>
  </si>
  <si>
    <t>0502</t>
  </si>
  <si>
    <t>1000</t>
  </si>
  <si>
    <t>Национальная безопасность и правоохранительная деятельность</t>
  </si>
  <si>
    <t>0309</t>
  </si>
  <si>
    <t>0801</t>
  </si>
  <si>
    <t>Бюджетный кредит</t>
  </si>
  <si>
    <t>Глава администрации поселения</t>
  </si>
  <si>
    <t>Центральный аппарат</t>
  </si>
  <si>
    <t>Жилищно-коммунальное хозяйство</t>
  </si>
  <si>
    <t>Культура</t>
  </si>
  <si>
    <t>1100</t>
  </si>
  <si>
    <t>в том числе внутренние обороты</t>
  </si>
  <si>
    <t>0203</t>
  </si>
  <si>
    <t>Мобилизационная и вневойсковая подготовка</t>
  </si>
  <si>
    <t>Зарплата с начислениями - всего</t>
  </si>
  <si>
    <t xml:space="preserve">           в том числе зарплата</t>
  </si>
  <si>
    <t xml:space="preserve">                       начисления на опл. труда</t>
  </si>
  <si>
    <t>0501</t>
  </si>
  <si>
    <t>Жилищное хозяйство</t>
  </si>
  <si>
    <t>0503</t>
  </si>
  <si>
    <t>Благоустройство</t>
  </si>
  <si>
    <t>1001</t>
  </si>
  <si>
    <t>Пенсионное обеспечение</t>
  </si>
  <si>
    <t>Другие вопросы в области культуры</t>
  </si>
  <si>
    <t>0111</t>
  </si>
  <si>
    <t>Обеспечение пожарной безопасности</t>
  </si>
  <si>
    <t>0107</t>
  </si>
  <si>
    <t>Обеспечение проведения выборов и референдумов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</si>
  <si>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</si>
  <si>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0804</t>
  </si>
  <si>
    <t>Физическая культура и спорт</t>
  </si>
  <si>
    <t xml:space="preserve">Физическая культура </t>
  </si>
  <si>
    <t>1400</t>
  </si>
  <si>
    <t>1300</t>
  </si>
  <si>
    <t>1301</t>
  </si>
  <si>
    <t>Обслуживание государственного и муниципального долга</t>
  </si>
  <si>
    <t>0401</t>
  </si>
  <si>
    <t>Общеэкономические вопросы</t>
  </si>
  <si>
    <t xml:space="preserve">           в том числе: зарплата</t>
  </si>
  <si>
    <t>0400</t>
  </si>
  <si>
    <t>Национальная экономика</t>
  </si>
  <si>
    <t>0314</t>
  </si>
  <si>
    <t>0113</t>
  </si>
  <si>
    <t>Другие общегосударственные вопросы</t>
  </si>
  <si>
    <t>0406</t>
  </si>
  <si>
    <t>Водное хозяйство</t>
  </si>
  <si>
    <t>0409</t>
  </si>
  <si>
    <t>1101</t>
  </si>
  <si>
    <t>Коммунальные услуги</t>
  </si>
  <si>
    <t>1006</t>
  </si>
  <si>
    <t>Другие вопросы в области социальной политики</t>
  </si>
  <si>
    <t>0705</t>
  </si>
  <si>
    <t>Профессиональная подготовка,переподготовка и повышение квалификации</t>
  </si>
  <si>
    <t>0412</t>
  </si>
  <si>
    <t>Другие вопросы в области национальной экономики</t>
  </si>
  <si>
    <t>ОТЧЁТ</t>
  </si>
  <si>
    <t>0200</t>
  </si>
  <si>
    <t>Национальная оборона</t>
  </si>
  <si>
    <t>Коммунальное хозяйство</t>
  </si>
  <si>
    <t>Всего (расходы)</t>
  </si>
  <si>
    <t>Дорожное хозяйство(дорожные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</si>
  <si>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</si>
  <si>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</si>
  <si>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</si>
  <si>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</si>
  <si>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Увеличение остатков бюджетных средств</t>
  </si>
  <si>
    <t>Уменьшение остатков бюджетных средств</t>
  </si>
  <si>
    <t>% направления средств на выплату з.платы</t>
  </si>
  <si>
    <t>Отклонение</t>
  </si>
  <si>
    <t>Доходы</t>
  </si>
  <si>
    <t>РзПР</t>
  </si>
  <si>
    <t>Уточненный  план год, руб.</t>
  </si>
  <si>
    <t>Структура расходов</t>
  </si>
  <si>
    <t>% от общего расхода</t>
  </si>
  <si>
    <t>к квартальному назначению</t>
  </si>
  <si>
    <t>% выполнения к годовому назначению</t>
  </si>
  <si>
    <t>об исполнении бюджета Октябрьского муниципального образования по состоянию на</t>
  </si>
  <si>
    <t>Приобретение основных средств</t>
  </si>
  <si>
    <t xml:space="preserve">                    01 января 2019 года по расходам</t>
  </si>
  <si>
    <t>Исполнено на 01.01.2019г., руб.</t>
  </si>
  <si>
    <t>Доходы за минусом внутренних оборотов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</si>
</sst>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Arial Cyr"/>
    </font>
    <font>
      <b/>
      <sz val="8"/>
      <name val="Arial Cy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0" borderId="0" xfId="0" applyFont="1" applyBorder="1"/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/>
    <xf numFmtId="0" fontId="5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3" fillId="3" borderId="6" xfId="0" applyFont="1" applyFill="1" applyBorder="1"/>
    <xf numFmtId="0" fontId="3" fillId="3" borderId="0" xfId="0" applyFont="1" applyFill="1"/>
    <xf numFmtId="4" fontId="7" fillId="0" borderId="4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3" borderId="4" xfId="0" applyFont="1" applyFill="1" applyBorder="1" applyAlignment="1">
      <alignment horizontal="left" wrapText="1"/>
    </xf>
    <xf numFmtId="4" fontId="7" fillId="0" borderId="2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3" borderId="0" xfId="0" applyFont="1" applyFill="1"/>
    <xf numFmtId="4" fontId="7" fillId="3" borderId="2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 applyProtection="1">
      <alignment horizontal="right" vertical="center" wrapText="1"/>
    </xf>
    <xf numFmtId="4" fontId="12" fillId="0" borderId="8" xfId="0" applyNumberFormat="1" applyFont="1" applyBorder="1" applyAlignment="1" applyProtection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vertical="center" wrapText="1" shrinkToFit="1"/>
    </xf>
    <xf numFmtId="4" fontId="8" fillId="3" borderId="2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 applyProtection="1">
      <alignment horizontal="center" vertical="center" wrapText="1"/>
    </xf>
    <xf numFmtId="4" fontId="8" fillId="0" borderId="4" xfId="0" applyNumberFormat="1" applyFont="1" applyBorder="1" applyAlignment="1" applyProtection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2"/>
  <sheetViews>
    <sheetView showGridLines="0" tabSelected="1" view="pageBreakPreview" zoomScale="115" zoomScaleSheetLayoutView="115" workbookViewId="0">
      <selection activeCell="N10" sqref="N10"/>
    </sheetView>
  </sheetViews>
  <sheetFormatPr defaultColWidth="9.109375" defaultRowHeight="12" x14ac:dyDescent="0.25"/>
  <cols>
    <col min="1" max="1" width="5.33203125" style="2" customWidth="1"/>
    <col min="2" max="2" width="37.33203125" style="2" customWidth="1"/>
    <col min="3" max="4" width="10.5546875" style="2" customWidth="1"/>
    <col min="5" max="5" width="10.44140625" style="2" customWidth="1"/>
    <col min="6" max="6" width="10.6640625" style="2" hidden="1" customWidth="1"/>
    <col min="7" max="7" width="9.109375" style="3"/>
    <col min="8" max="8" width="8.33203125" style="3" customWidth="1"/>
    <col min="9" max="9" width="10.44140625" style="3" customWidth="1"/>
    <col min="10" max="10" width="12.33203125" style="3" customWidth="1"/>
    <col min="11" max="16384" width="9.109375" style="3"/>
  </cols>
  <sheetData>
    <row r="1" spans="1:9" s="8" customFormat="1" ht="13.95" customHeight="1" x14ac:dyDescent="0.25">
      <c r="A1" s="4"/>
      <c r="B1" s="4"/>
      <c r="C1" s="4"/>
      <c r="D1" s="4"/>
      <c r="E1" s="4"/>
      <c r="F1" s="1"/>
      <c r="G1" s="1"/>
      <c r="I1" s="57"/>
    </row>
    <row r="2" spans="1:9" ht="13.95" customHeight="1" x14ac:dyDescent="0.25">
      <c r="I2" s="57"/>
    </row>
    <row r="3" spans="1:9" ht="13.95" customHeight="1" x14ac:dyDescent="0.25">
      <c r="I3" s="57"/>
    </row>
    <row r="4" spans="1:9" ht="13.95" customHeight="1" x14ac:dyDescent="0.25">
      <c r="A4" s="4" t="s">
        <v>0</v>
      </c>
      <c r="B4" s="4"/>
      <c r="D4" s="4"/>
      <c r="E4" s="4"/>
      <c r="F4" s="4"/>
      <c r="I4" s="57"/>
    </row>
    <row r="5" spans="1:9" ht="11.4" customHeight="1" x14ac:dyDescent="0.25">
      <c r="A5" s="4" t="s">
        <v>1</v>
      </c>
      <c r="B5" s="4"/>
      <c r="C5" s="4"/>
      <c r="D5" s="4"/>
      <c r="E5" s="4"/>
      <c r="F5" s="4"/>
    </row>
    <row r="6" spans="1:9" ht="21" customHeight="1" x14ac:dyDescent="0.3">
      <c r="A6" s="70" t="s">
        <v>79</v>
      </c>
      <c r="B6" s="70"/>
      <c r="C6" s="70"/>
      <c r="D6" s="70"/>
      <c r="E6" s="70"/>
      <c r="F6" s="70"/>
      <c r="G6" s="70"/>
      <c r="H6" s="70"/>
      <c r="I6" s="70"/>
    </row>
    <row r="7" spans="1:9" ht="13.5" customHeight="1" x14ac:dyDescent="0.3">
      <c r="A7" s="79" t="s">
        <v>100</v>
      </c>
      <c r="B7" s="79"/>
      <c r="C7" s="79"/>
      <c r="D7" s="79"/>
      <c r="E7" s="79"/>
      <c r="F7" s="79"/>
      <c r="G7" s="79"/>
      <c r="H7" s="79"/>
      <c r="I7" s="79"/>
    </row>
    <row r="8" spans="1:9" ht="13.5" customHeight="1" x14ac:dyDescent="0.3">
      <c r="A8" s="79" t="s">
        <v>102</v>
      </c>
      <c r="B8" s="79"/>
      <c r="C8" s="79"/>
      <c r="D8" s="79"/>
      <c r="E8" s="79"/>
      <c r="F8" s="79"/>
      <c r="G8" s="79"/>
      <c r="H8" s="79"/>
      <c r="I8" s="79"/>
    </row>
    <row r="9" spans="1:9" ht="12" customHeight="1" x14ac:dyDescent="0.25">
      <c r="A9" s="5"/>
      <c r="B9" s="5"/>
      <c r="C9" s="3"/>
      <c r="D9" s="4"/>
      <c r="E9" s="3"/>
      <c r="F9" s="4"/>
    </row>
    <row r="10" spans="1:9" ht="12.75" customHeight="1" x14ac:dyDescent="0.25">
      <c r="A10" s="71" t="s">
        <v>94</v>
      </c>
      <c r="B10" s="72" t="s">
        <v>2</v>
      </c>
      <c r="C10" s="72" t="s">
        <v>95</v>
      </c>
      <c r="D10" s="73" t="s">
        <v>103</v>
      </c>
      <c r="E10" s="77" t="s">
        <v>99</v>
      </c>
      <c r="F10" s="64"/>
      <c r="G10" s="75" t="s">
        <v>96</v>
      </c>
      <c r="H10" s="75" t="s">
        <v>97</v>
      </c>
      <c r="I10" s="76" t="s">
        <v>92</v>
      </c>
    </row>
    <row r="11" spans="1:9" ht="49.2" customHeight="1" x14ac:dyDescent="0.25">
      <c r="A11" s="71"/>
      <c r="B11" s="72"/>
      <c r="C11" s="72"/>
      <c r="D11" s="74"/>
      <c r="E11" s="78"/>
      <c r="F11" s="63" t="s">
        <v>98</v>
      </c>
      <c r="G11" s="75"/>
      <c r="H11" s="75"/>
      <c r="I11" s="76"/>
    </row>
    <row r="12" spans="1:9" s="58" customFormat="1" ht="13.2" customHeight="1" x14ac:dyDescent="0.2">
      <c r="A12" s="9" t="s">
        <v>14</v>
      </c>
      <c r="B12" s="10" t="s">
        <v>3</v>
      </c>
      <c r="C12" s="54">
        <f>C16+C20++C24+C25+C26</f>
        <v>1757946.2799999998</v>
      </c>
      <c r="D12" s="54">
        <f>D16+D20++D24+D25+D26</f>
        <v>1710913.41</v>
      </c>
      <c r="E12" s="55">
        <f t="shared" ref="E12:E23" si="0">D12*100/C12</f>
        <v>97.324555901674088</v>
      </c>
      <c r="F12" s="55" t="e">
        <f>D12/#REF!*100</f>
        <v>#REF!</v>
      </c>
      <c r="G12" s="36">
        <v>100</v>
      </c>
      <c r="H12" s="55">
        <f t="shared" ref="H12:H43" si="1">SUM(D12/D$64*100)</f>
        <v>30.956135190847554</v>
      </c>
      <c r="I12" s="65">
        <f t="shared" ref="I12:I43" si="2">C12-D12</f>
        <v>47032.869999999879</v>
      </c>
    </row>
    <row r="13" spans="1:9" s="6" customFormat="1" ht="13.2" customHeight="1" x14ac:dyDescent="0.25">
      <c r="A13" s="11"/>
      <c r="B13" s="12" t="s">
        <v>9</v>
      </c>
      <c r="C13" s="37">
        <f>C14+C15</f>
        <v>1524287.1</v>
      </c>
      <c r="D13" s="37">
        <f>D14+D15</f>
        <v>1503392.19</v>
      </c>
      <c r="E13" s="35">
        <f t="shared" si="0"/>
        <v>98.629201152460055</v>
      </c>
      <c r="F13" s="35" t="e">
        <f>D13/#REF!*100</f>
        <v>#REF!</v>
      </c>
      <c r="G13" s="40">
        <f t="shared" ref="G13:G26" si="3">D13/$D$12*100</f>
        <v>87.870735082963662</v>
      </c>
      <c r="H13" s="41">
        <f t="shared" si="1"/>
        <v>27.201383545473746</v>
      </c>
      <c r="I13" s="65">
        <f t="shared" si="2"/>
        <v>20894.910000000149</v>
      </c>
    </row>
    <row r="14" spans="1:9" s="6" customFormat="1" ht="13.2" customHeight="1" x14ac:dyDescent="0.25">
      <c r="A14" s="11"/>
      <c r="B14" s="12" t="s">
        <v>4</v>
      </c>
      <c r="C14" s="42">
        <f t="shared" ref="C14:C15" si="4">C18+C22</f>
        <v>1155286.26</v>
      </c>
      <c r="D14" s="42">
        <f t="shared" ref="D14" si="5">D18+D22</f>
        <v>1155286.26</v>
      </c>
      <c r="E14" s="35">
        <f t="shared" si="0"/>
        <v>100</v>
      </c>
      <c r="F14" s="35" t="e">
        <f>D14/#REF!*100</f>
        <v>#REF!</v>
      </c>
      <c r="G14" s="40">
        <f t="shared" si="3"/>
        <v>67.524531238550523</v>
      </c>
      <c r="H14" s="41">
        <f t="shared" si="1"/>
        <v>20.902985177191791</v>
      </c>
      <c r="I14" s="65">
        <f t="shared" si="2"/>
        <v>0</v>
      </c>
    </row>
    <row r="15" spans="1:9" s="6" customFormat="1" ht="13.2" customHeight="1" x14ac:dyDescent="0.25">
      <c r="A15" s="11"/>
      <c r="B15" s="12" t="s">
        <v>20</v>
      </c>
      <c r="C15" s="42">
        <f t="shared" si="4"/>
        <v>369000.83999999997</v>
      </c>
      <c r="D15" s="42">
        <f t="shared" ref="D15" si="6">D19+D23</f>
        <v>348105.93</v>
      </c>
      <c r="E15" s="35">
        <f t="shared" si="0"/>
        <v>94.337435654618034</v>
      </c>
      <c r="F15" s="35" t="e">
        <f>D15/#REF!*100</f>
        <v>#REF!</v>
      </c>
      <c r="G15" s="40">
        <f t="shared" si="3"/>
        <v>20.346203844413143</v>
      </c>
      <c r="H15" s="41">
        <f t="shared" si="1"/>
        <v>6.2983983682819549</v>
      </c>
      <c r="I15" s="65">
        <f t="shared" si="2"/>
        <v>20894.909999999974</v>
      </c>
    </row>
    <row r="16" spans="1:9" s="6" customFormat="1" ht="13.2" customHeight="1" x14ac:dyDescent="0.25">
      <c r="A16" s="13" t="s">
        <v>18</v>
      </c>
      <c r="B16" s="14" t="s">
        <v>30</v>
      </c>
      <c r="C16" s="43">
        <f>C17</f>
        <v>535082.62</v>
      </c>
      <c r="D16" s="43">
        <f>D17</f>
        <v>521805.24</v>
      </c>
      <c r="E16" s="35">
        <f t="shared" si="0"/>
        <v>97.518629926720479</v>
      </c>
      <c r="F16" s="35" t="e">
        <f>D16/#REF!*100</f>
        <v>#REF!</v>
      </c>
      <c r="G16" s="40">
        <f t="shared" si="3"/>
        <v>30.498635229003202</v>
      </c>
      <c r="H16" s="38">
        <f t="shared" si="1"/>
        <v>9.4411987528536905</v>
      </c>
      <c r="I16" s="65">
        <f t="shared" si="2"/>
        <v>13277.380000000005</v>
      </c>
    </row>
    <row r="17" spans="1:9" s="6" customFormat="1" ht="13.2" customHeight="1" x14ac:dyDescent="0.25">
      <c r="A17" s="13"/>
      <c r="B17" s="15" t="s">
        <v>8</v>
      </c>
      <c r="C17" s="43">
        <f>C18+C19</f>
        <v>535082.62</v>
      </c>
      <c r="D17" s="43">
        <f>D18+D19</f>
        <v>521805.24</v>
      </c>
      <c r="E17" s="35">
        <f t="shared" si="0"/>
        <v>97.518629926720479</v>
      </c>
      <c r="F17" s="35" t="e">
        <f>D17/#REF!*100</f>
        <v>#REF!</v>
      </c>
      <c r="G17" s="40">
        <f t="shared" si="3"/>
        <v>30.498635229003202</v>
      </c>
      <c r="H17" s="38">
        <f t="shared" si="1"/>
        <v>9.4411987528536905</v>
      </c>
      <c r="I17" s="65">
        <f t="shared" si="2"/>
        <v>13277.380000000005</v>
      </c>
    </row>
    <row r="18" spans="1:9" s="6" customFormat="1" ht="13.2" customHeight="1" x14ac:dyDescent="0.25">
      <c r="A18" s="13"/>
      <c r="B18" s="15" t="s">
        <v>10</v>
      </c>
      <c r="C18" s="66">
        <v>400523.44</v>
      </c>
      <c r="D18" s="66">
        <v>400523.44</v>
      </c>
      <c r="E18" s="35">
        <f t="shared" si="0"/>
        <v>100</v>
      </c>
      <c r="F18" s="35" t="e">
        <f>D18/#REF!*100</f>
        <v>#REF!</v>
      </c>
      <c r="G18" s="40">
        <f t="shared" si="3"/>
        <v>23.409918798871303</v>
      </c>
      <c r="H18" s="38">
        <f t="shared" si="1"/>
        <v>7.2468061114462357</v>
      </c>
      <c r="I18" s="65">
        <f t="shared" si="2"/>
        <v>0</v>
      </c>
    </row>
    <row r="19" spans="1:9" s="6" customFormat="1" ht="13.2" customHeight="1" x14ac:dyDescent="0.25">
      <c r="A19" s="13"/>
      <c r="B19" s="15" t="s">
        <v>21</v>
      </c>
      <c r="C19" s="66">
        <v>134559.18</v>
      </c>
      <c r="D19" s="66">
        <v>121281.8</v>
      </c>
      <c r="E19" s="35">
        <f t="shared" si="0"/>
        <v>90.132683626639221</v>
      </c>
      <c r="F19" s="35" t="e">
        <f>D19/#REF!*100</f>
        <v>#REF!</v>
      </c>
      <c r="G19" s="40">
        <f t="shared" si="3"/>
        <v>7.0887164301319032</v>
      </c>
      <c r="H19" s="38">
        <f t="shared" si="1"/>
        <v>2.1943926414074544</v>
      </c>
      <c r="I19" s="65">
        <f t="shared" si="2"/>
        <v>13277.37999999999</v>
      </c>
    </row>
    <row r="20" spans="1:9" s="6" customFormat="1" ht="13.2" customHeight="1" x14ac:dyDescent="0.25">
      <c r="A20" s="13" t="s">
        <v>19</v>
      </c>
      <c r="B20" s="14" t="s">
        <v>31</v>
      </c>
      <c r="C20" s="66">
        <v>1221019.6599999999</v>
      </c>
      <c r="D20" s="66">
        <v>1187764.17</v>
      </c>
      <c r="E20" s="35">
        <f t="shared" si="0"/>
        <v>97.276416499305185</v>
      </c>
      <c r="F20" s="35" t="e">
        <f>D20/#REF!*100</f>
        <v>#REF!</v>
      </c>
      <c r="G20" s="40">
        <f t="shared" si="3"/>
        <v>69.422810240291469</v>
      </c>
      <c r="H20" s="38">
        <f t="shared" si="1"/>
        <v>21.490618991270189</v>
      </c>
      <c r="I20" s="65">
        <f t="shared" si="2"/>
        <v>33255.489999999991</v>
      </c>
    </row>
    <row r="21" spans="1:9" s="6" customFormat="1" ht="13.2" customHeight="1" x14ac:dyDescent="0.25">
      <c r="A21" s="13"/>
      <c r="B21" s="15" t="s">
        <v>9</v>
      </c>
      <c r="C21" s="43">
        <f>+C22+C23</f>
        <v>989204.47999999998</v>
      </c>
      <c r="D21" s="43">
        <f>+D22+D23</f>
        <v>981586.95</v>
      </c>
      <c r="E21" s="35">
        <f t="shared" si="0"/>
        <v>99.22993373422652</v>
      </c>
      <c r="F21" s="35" t="e">
        <f>D21/#REF!*100</f>
        <v>#REF!</v>
      </c>
      <c r="G21" s="40">
        <f t="shared" si="3"/>
        <v>57.372099853960471</v>
      </c>
      <c r="H21" s="38">
        <f t="shared" si="1"/>
        <v>17.760184792620056</v>
      </c>
      <c r="I21" s="65">
        <f t="shared" si="2"/>
        <v>7617.5300000000279</v>
      </c>
    </row>
    <row r="22" spans="1:9" s="6" customFormat="1" ht="13.2" customHeight="1" x14ac:dyDescent="0.25">
      <c r="A22" s="13"/>
      <c r="B22" s="15" t="s">
        <v>4</v>
      </c>
      <c r="C22" s="66">
        <v>754762.82</v>
      </c>
      <c r="D22" s="66">
        <v>754762.82</v>
      </c>
      <c r="E22" s="35">
        <f t="shared" si="0"/>
        <v>100</v>
      </c>
      <c r="F22" s="35" t="e">
        <f>D22/#REF!*100</f>
        <v>#REF!</v>
      </c>
      <c r="G22" s="40">
        <f t="shared" si="3"/>
        <v>44.11461243967922</v>
      </c>
      <c r="H22" s="38">
        <f t="shared" si="1"/>
        <v>13.656179065745553</v>
      </c>
      <c r="I22" s="65">
        <f t="shared" si="2"/>
        <v>0</v>
      </c>
    </row>
    <row r="23" spans="1:9" s="32" customFormat="1" ht="13.2" customHeight="1" x14ac:dyDescent="0.25">
      <c r="A23" s="13"/>
      <c r="B23" s="15" t="s">
        <v>11</v>
      </c>
      <c r="C23" s="66">
        <v>234441.66</v>
      </c>
      <c r="D23" s="66">
        <v>226824.13</v>
      </c>
      <c r="E23" s="35">
        <f t="shared" si="0"/>
        <v>96.750777997391765</v>
      </c>
      <c r="F23" s="35" t="e">
        <f>D23/#REF!*100</f>
        <v>#REF!</v>
      </c>
      <c r="G23" s="40">
        <f t="shared" si="3"/>
        <v>13.257487414281242</v>
      </c>
      <c r="H23" s="35">
        <f t="shared" si="1"/>
        <v>4.1040057268745009</v>
      </c>
      <c r="I23" s="65">
        <f t="shared" si="2"/>
        <v>7617.5299999999988</v>
      </c>
    </row>
    <row r="24" spans="1:9" s="32" customFormat="1" ht="13.2" customHeight="1" x14ac:dyDescent="0.25">
      <c r="A24" s="13" t="s">
        <v>50</v>
      </c>
      <c r="B24" s="15" t="s">
        <v>51</v>
      </c>
      <c r="C24" s="66">
        <v>0</v>
      </c>
      <c r="D24" s="66">
        <v>0</v>
      </c>
      <c r="E24" s="35">
        <v>0</v>
      </c>
      <c r="F24" s="35">
        <v>0</v>
      </c>
      <c r="G24" s="40">
        <f t="shared" si="3"/>
        <v>0</v>
      </c>
      <c r="H24" s="35">
        <f t="shared" si="1"/>
        <v>0</v>
      </c>
      <c r="I24" s="65">
        <f t="shared" si="2"/>
        <v>0</v>
      </c>
    </row>
    <row r="25" spans="1:9" s="32" customFormat="1" ht="13.2" customHeight="1" x14ac:dyDescent="0.25">
      <c r="A25" s="13" t="s">
        <v>48</v>
      </c>
      <c r="B25" s="14" t="s">
        <v>16</v>
      </c>
      <c r="C25" s="66">
        <v>500</v>
      </c>
      <c r="D25" s="66">
        <v>0</v>
      </c>
      <c r="E25" s="35">
        <f t="shared" ref="E25:E32" si="7">D25*100/C25</f>
        <v>0</v>
      </c>
      <c r="F25" s="35">
        <v>0</v>
      </c>
      <c r="G25" s="40">
        <f t="shared" si="3"/>
        <v>0</v>
      </c>
      <c r="H25" s="35">
        <f t="shared" si="1"/>
        <v>0</v>
      </c>
      <c r="I25" s="65">
        <f t="shared" si="2"/>
        <v>500</v>
      </c>
    </row>
    <row r="26" spans="1:9" s="32" customFormat="1" ht="13.2" customHeight="1" x14ac:dyDescent="0.25">
      <c r="A26" s="13" t="s">
        <v>66</v>
      </c>
      <c r="B26" s="15" t="s">
        <v>67</v>
      </c>
      <c r="C26" s="66">
        <v>1344</v>
      </c>
      <c r="D26" s="66">
        <v>1344</v>
      </c>
      <c r="E26" s="35">
        <f t="shared" si="7"/>
        <v>100</v>
      </c>
      <c r="F26" s="35" t="e">
        <f>D26/#REF!*100</f>
        <v>#REF!</v>
      </c>
      <c r="G26" s="40">
        <f t="shared" si="3"/>
        <v>7.8554530705326586E-2</v>
      </c>
      <c r="H26" s="35">
        <f t="shared" si="1"/>
        <v>2.4317446723676747E-2</v>
      </c>
      <c r="I26" s="65">
        <f t="shared" si="2"/>
        <v>0</v>
      </c>
    </row>
    <row r="27" spans="1:9" s="58" customFormat="1" ht="13.2" customHeight="1" x14ac:dyDescent="0.2">
      <c r="A27" s="16" t="s">
        <v>80</v>
      </c>
      <c r="B27" s="17" t="s">
        <v>81</v>
      </c>
      <c r="C27" s="33">
        <f>C28</f>
        <v>54800</v>
      </c>
      <c r="D27" s="33">
        <f>D28</f>
        <v>54800</v>
      </c>
      <c r="E27" s="34">
        <f t="shared" si="7"/>
        <v>100</v>
      </c>
      <c r="F27" s="34" t="e">
        <f>D27/#REF!*100</f>
        <v>#REF!</v>
      </c>
      <c r="G27" s="34">
        <v>100</v>
      </c>
      <c r="H27" s="34">
        <f t="shared" si="1"/>
        <v>0.99151494081658165</v>
      </c>
      <c r="I27" s="65">
        <f t="shared" si="2"/>
        <v>0</v>
      </c>
    </row>
    <row r="28" spans="1:9" s="7" customFormat="1" ht="13.2" customHeight="1" x14ac:dyDescent="0.2">
      <c r="A28" s="13" t="s">
        <v>36</v>
      </c>
      <c r="B28" s="15" t="s">
        <v>37</v>
      </c>
      <c r="C28" s="66">
        <v>54800</v>
      </c>
      <c r="D28" s="66">
        <v>54800</v>
      </c>
      <c r="E28" s="35">
        <f t="shared" si="7"/>
        <v>100</v>
      </c>
      <c r="F28" s="35" t="e">
        <f>D28/#REF!*100</f>
        <v>#REF!</v>
      </c>
      <c r="G28" s="38">
        <f>D28/$D$27*100</f>
        <v>100</v>
      </c>
      <c r="H28" s="38">
        <f t="shared" si="1"/>
        <v>0.99151494081658165</v>
      </c>
      <c r="I28" s="65">
        <f t="shared" si="2"/>
        <v>0</v>
      </c>
    </row>
    <row r="29" spans="1:9" s="6" customFormat="1" ht="13.2" customHeight="1" x14ac:dyDescent="0.25">
      <c r="A29" s="13"/>
      <c r="B29" s="15" t="s">
        <v>38</v>
      </c>
      <c r="C29" s="43">
        <f>C30+C31</f>
        <v>54800</v>
      </c>
      <c r="D29" s="43">
        <f>D30+D31</f>
        <v>54800</v>
      </c>
      <c r="E29" s="35">
        <f t="shared" si="7"/>
        <v>100</v>
      </c>
      <c r="F29" s="35" t="e">
        <f>D29/#REF!*100</f>
        <v>#REF!</v>
      </c>
      <c r="G29" s="38">
        <f>D29/$D$27*100</f>
        <v>100</v>
      </c>
      <c r="H29" s="38">
        <f t="shared" si="1"/>
        <v>0.99151494081658165</v>
      </c>
      <c r="I29" s="65">
        <f t="shared" si="2"/>
        <v>0</v>
      </c>
    </row>
    <row r="30" spans="1:9" s="6" customFormat="1" ht="13.2" customHeight="1" x14ac:dyDescent="0.25">
      <c r="A30" s="13"/>
      <c r="B30" s="15" t="s">
        <v>39</v>
      </c>
      <c r="C30" s="66">
        <v>42089.09</v>
      </c>
      <c r="D30" s="66">
        <v>42089.09</v>
      </c>
      <c r="E30" s="35">
        <f t="shared" si="7"/>
        <v>100.00000000000001</v>
      </c>
      <c r="F30" s="35" t="e">
        <f>D30/#REF!*100</f>
        <v>#REF!</v>
      </c>
      <c r="G30" s="38">
        <f>D30/$D$27*100</f>
        <v>76.804908759124075</v>
      </c>
      <c r="H30" s="38">
        <f t="shared" si="1"/>
        <v>0.76153214562725868</v>
      </c>
      <c r="I30" s="65">
        <f t="shared" si="2"/>
        <v>0</v>
      </c>
    </row>
    <row r="31" spans="1:9" s="6" customFormat="1" ht="13.2" customHeight="1" x14ac:dyDescent="0.25">
      <c r="A31" s="13"/>
      <c r="B31" s="15" t="s">
        <v>40</v>
      </c>
      <c r="C31" s="66">
        <v>12710.91</v>
      </c>
      <c r="D31" s="66">
        <v>12710.91</v>
      </c>
      <c r="E31" s="35">
        <f t="shared" si="7"/>
        <v>100</v>
      </c>
      <c r="F31" s="35" t="e">
        <f>D31/#REF!*100</f>
        <v>#REF!</v>
      </c>
      <c r="G31" s="38">
        <f>D31/$D$27*100</f>
        <v>23.195091240875911</v>
      </c>
      <c r="H31" s="38">
        <f t="shared" si="1"/>
        <v>0.22998279518932296</v>
      </c>
      <c r="I31" s="65">
        <f t="shared" si="2"/>
        <v>0</v>
      </c>
    </row>
    <row r="32" spans="1:9" s="7" customFormat="1" ht="22.8" x14ac:dyDescent="0.2">
      <c r="A32" s="16" t="s">
        <v>22</v>
      </c>
      <c r="B32" s="18" t="s">
        <v>26</v>
      </c>
      <c r="C32" s="33">
        <f>C33+C34</f>
        <v>58427.12</v>
      </c>
      <c r="D32" s="33">
        <f>D33+D34</f>
        <v>47991</v>
      </c>
      <c r="E32" s="34">
        <f t="shared" si="7"/>
        <v>82.13822622097409</v>
      </c>
      <c r="F32" s="34">
        <v>0</v>
      </c>
      <c r="G32" s="45">
        <v>100</v>
      </c>
      <c r="H32" s="45">
        <f t="shared" si="1"/>
        <v>0.86831740008628788</v>
      </c>
      <c r="I32" s="65">
        <f t="shared" si="2"/>
        <v>10436.120000000003</v>
      </c>
    </row>
    <row r="33" spans="1:9" s="6" customFormat="1" ht="36.75" customHeight="1" x14ac:dyDescent="0.25">
      <c r="A33" s="13" t="s">
        <v>27</v>
      </c>
      <c r="B33" s="19" t="s">
        <v>52</v>
      </c>
      <c r="C33" s="43">
        <v>0</v>
      </c>
      <c r="D33" s="43">
        <v>0</v>
      </c>
      <c r="E33" s="35">
        <v>0</v>
      </c>
      <c r="F33" s="35">
        <v>0</v>
      </c>
      <c r="G33" s="38">
        <v>0</v>
      </c>
      <c r="H33" s="38">
        <f t="shared" si="1"/>
        <v>0</v>
      </c>
      <c r="I33" s="65">
        <f t="shared" si="2"/>
        <v>0</v>
      </c>
    </row>
    <row r="34" spans="1:9" s="6" customFormat="1" ht="13.2" customHeight="1" x14ac:dyDescent="0.25">
      <c r="A34" s="13" t="s">
        <v>65</v>
      </c>
      <c r="B34" s="19" t="s">
        <v>49</v>
      </c>
      <c r="C34" s="66">
        <v>58427.12</v>
      </c>
      <c r="D34" s="66">
        <v>47991</v>
      </c>
      <c r="E34" s="35">
        <f t="shared" ref="E34:E39" si="8">D34*100/C34</f>
        <v>82.13822622097409</v>
      </c>
      <c r="F34" s="35">
        <v>0</v>
      </c>
      <c r="G34" s="38">
        <v>0</v>
      </c>
      <c r="H34" s="38">
        <f>SUM(D34/D$64*100)</f>
        <v>0.86831740008628788</v>
      </c>
      <c r="I34" s="65">
        <f t="shared" si="2"/>
        <v>10436.120000000003</v>
      </c>
    </row>
    <row r="35" spans="1:9" s="7" customFormat="1" ht="13.2" customHeight="1" x14ac:dyDescent="0.2">
      <c r="A35" s="16" t="s">
        <v>63</v>
      </c>
      <c r="B35" s="18" t="s">
        <v>64</v>
      </c>
      <c r="C35" s="33">
        <f>C36+C40+C41+C42</f>
        <v>1032796.19</v>
      </c>
      <c r="D35" s="33">
        <f>D36+D40+D41+D42</f>
        <v>473007.71</v>
      </c>
      <c r="E35" s="34">
        <f t="shared" si="8"/>
        <v>45.798746604593887</v>
      </c>
      <c r="F35" s="34" t="e">
        <f>D35/#REF!*100</f>
        <v>#REF!</v>
      </c>
      <c r="G35" s="45">
        <v>100</v>
      </c>
      <c r="H35" s="45">
        <f>SUM(D35/D$64*100)</f>
        <v>8.5582885325992137</v>
      </c>
      <c r="I35" s="65">
        <f t="shared" si="2"/>
        <v>559788.48</v>
      </c>
    </row>
    <row r="36" spans="1:9" s="6" customFormat="1" ht="13.2" customHeight="1" x14ac:dyDescent="0.25">
      <c r="A36" s="13" t="s">
        <v>60</v>
      </c>
      <c r="B36" s="20" t="s">
        <v>61</v>
      </c>
      <c r="C36" s="43">
        <v>0</v>
      </c>
      <c r="D36" s="43">
        <v>0</v>
      </c>
      <c r="E36" s="35" t="e">
        <f t="shared" si="8"/>
        <v>#DIV/0!</v>
      </c>
      <c r="F36" s="35" t="e">
        <f>D36/#REF!*100</f>
        <v>#REF!</v>
      </c>
      <c r="G36" s="38">
        <f t="shared" ref="G36:G42" si="9">D36/$D$35*100</f>
        <v>0</v>
      </c>
      <c r="H36" s="38">
        <f t="shared" si="1"/>
        <v>0</v>
      </c>
      <c r="I36" s="65">
        <f t="shared" si="2"/>
        <v>0</v>
      </c>
    </row>
    <row r="37" spans="1:9" s="6" customFormat="1" ht="13.2" customHeight="1" x14ac:dyDescent="0.25">
      <c r="A37" s="13"/>
      <c r="B37" s="19" t="s">
        <v>38</v>
      </c>
      <c r="C37" s="43">
        <f>C38+C39</f>
        <v>0</v>
      </c>
      <c r="D37" s="43">
        <f>D38+D39</f>
        <v>0</v>
      </c>
      <c r="E37" s="35" t="e">
        <f t="shared" si="8"/>
        <v>#DIV/0!</v>
      </c>
      <c r="F37" s="35" t="e">
        <f>D37/#REF!*100</f>
        <v>#REF!</v>
      </c>
      <c r="G37" s="38">
        <f t="shared" si="9"/>
        <v>0</v>
      </c>
      <c r="H37" s="38">
        <f t="shared" si="1"/>
        <v>0</v>
      </c>
      <c r="I37" s="65">
        <f t="shared" si="2"/>
        <v>0</v>
      </c>
    </row>
    <row r="38" spans="1:9" s="6" customFormat="1" ht="13.2" customHeight="1" x14ac:dyDescent="0.25">
      <c r="A38" s="13"/>
      <c r="B38" s="19" t="s">
        <v>62</v>
      </c>
      <c r="C38" s="44">
        <v>0</v>
      </c>
      <c r="D38" s="44">
        <v>0</v>
      </c>
      <c r="E38" s="35" t="e">
        <f t="shared" si="8"/>
        <v>#DIV/0!</v>
      </c>
      <c r="F38" s="35" t="e">
        <f>D38/#REF!*100</f>
        <v>#REF!</v>
      </c>
      <c r="G38" s="38">
        <f t="shared" si="9"/>
        <v>0</v>
      </c>
      <c r="H38" s="38">
        <f t="shared" si="1"/>
        <v>0</v>
      </c>
      <c r="I38" s="65">
        <f t="shared" si="2"/>
        <v>0</v>
      </c>
    </row>
    <row r="39" spans="1:9" s="6" customFormat="1" ht="13.2" customHeight="1" x14ac:dyDescent="0.25">
      <c r="A39" s="13"/>
      <c r="B39" s="19" t="s">
        <v>40</v>
      </c>
      <c r="C39" s="44">
        <v>0</v>
      </c>
      <c r="D39" s="44">
        <v>0</v>
      </c>
      <c r="E39" s="35" t="e">
        <f t="shared" si="8"/>
        <v>#DIV/0!</v>
      </c>
      <c r="F39" s="35" t="e">
        <f>D39/#REF!*100</f>
        <v>#REF!</v>
      </c>
      <c r="G39" s="38">
        <f t="shared" si="9"/>
        <v>0</v>
      </c>
      <c r="H39" s="38">
        <f t="shared" si="1"/>
        <v>0</v>
      </c>
      <c r="I39" s="65">
        <f t="shared" si="2"/>
        <v>0</v>
      </c>
    </row>
    <row r="40" spans="1:9" s="6" customFormat="1" ht="13.2" customHeight="1" x14ac:dyDescent="0.25">
      <c r="A40" s="13" t="s">
        <v>68</v>
      </c>
      <c r="B40" s="19" t="s">
        <v>69</v>
      </c>
      <c r="C40" s="43">
        <v>0</v>
      </c>
      <c r="D40" s="43">
        <v>0</v>
      </c>
      <c r="E40" s="35">
        <v>0</v>
      </c>
      <c r="F40" s="35">
        <v>0</v>
      </c>
      <c r="G40" s="38">
        <f t="shared" si="9"/>
        <v>0</v>
      </c>
      <c r="H40" s="38">
        <f t="shared" si="1"/>
        <v>0</v>
      </c>
      <c r="I40" s="65">
        <f t="shared" si="2"/>
        <v>0</v>
      </c>
    </row>
    <row r="41" spans="1:9" s="6" customFormat="1" ht="13.2" customHeight="1" x14ac:dyDescent="0.25">
      <c r="A41" s="13" t="s">
        <v>70</v>
      </c>
      <c r="B41" s="19" t="s">
        <v>84</v>
      </c>
      <c r="C41" s="66">
        <v>1006024.19</v>
      </c>
      <c r="D41" s="66">
        <v>446235.71</v>
      </c>
      <c r="E41" s="35">
        <f>D41*100/C41</f>
        <v>44.356359860492027</v>
      </c>
      <c r="F41" s="35" t="e">
        <f>D41/#REF!*100</f>
        <v>#REF!</v>
      </c>
      <c r="G41" s="38">
        <f t="shared" si="9"/>
        <v>94.340049975083915</v>
      </c>
      <c r="H41" s="38">
        <f t="shared" si="1"/>
        <v>8.0738936786659732</v>
      </c>
      <c r="I41" s="65">
        <f t="shared" si="2"/>
        <v>559788.48</v>
      </c>
    </row>
    <row r="42" spans="1:9" s="6" customFormat="1" ht="13.2" customHeight="1" x14ac:dyDescent="0.25">
      <c r="A42" s="13" t="s">
        <v>77</v>
      </c>
      <c r="B42" s="19" t="s">
        <v>78</v>
      </c>
      <c r="C42" s="43">
        <v>26772</v>
      </c>
      <c r="D42" s="43">
        <v>26772</v>
      </c>
      <c r="E42" s="35">
        <v>0</v>
      </c>
      <c r="F42" s="35">
        <v>0</v>
      </c>
      <c r="G42" s="38">
        <f t="shared" si="9"/>
        <v>5.6599500249160846</v>
      </c>
      <c r="H42" s="38">
        <f t="shared" si="1"/>
        <v>0.48439485393323956</v>
      </c>
      <c r="I42" s="65">
        <f t="shared" si="2"/>
        <v>0</v>
      </c>
    </row>
    <row r="43" spans="1:9" s="7" customFormat="1" ht="13.2" customHeight="1" x14ac:dyDescent="0.2">
      <c r="A43" s="16" t="s">
        <v>23</v>
      </c>
      <c r="B43" s="17" t="s">
        <v>32</v>
      </c>
      <c r="C43" s="33">
        <f>C44+C45+C46</f>
        <v>141038.20000000001</v>
      </c>
      <c r="D43" s="33">
        <f>D44+D45+D46</f>
        <v>133269.32</v>
      </c>
      <c r="E43" s="34">
        <f t="shared" ref="E43:E53" si="10">D43*100/C43</f>
        <v>94.491648361933144</v>
      </c>
      <c r="F43" s="34" t="e">
        <f>D43/#REF!*100</f>
        <v>#REF!</v>
      </c>
      <c r="G43" s="45">
        <v>100</v>
      </c>
      <c r="H43" s="34">
        <f t="shared" si="1"/>
        <v>2.4112868965778484</v>
      </c>
      <c r="I43" s="65">
        <f t="shared" si="2"/>
        <v>7768.8800000000047</v>
      </c>
    </row>
    <row r="44" spans="1:9" s="6" customFormat="1" ht="13.2" customHeight="1" x14ac:dyDescent="0.25">
      <c r="A44" s="13" t="s">
        <v>41</v>
      </c>
      <c r="B44" s="14" t="s">
        <v>42</v>
      </c>
      <c r="C44" s="43">
        <v>0</v>
      </c>
      <c r="D44" s="43">
        <v>0</v>
      </c>
      <c r="E44" s="35" t="e">
        <f t="shared" si="10"/>
        <v>#DIV/0!</v>
      </c>
      <c r="F44" s="35" t="e">
        <f>D44/#REF!*100</f>
        <v>#REF!</v>
      </c>
      <c r="G44" s="38">
        <f>D44/$D$43*100</f>
        <v>0</v>
      </c>
      <c r="H44" s="35">
        <f t="shared" ref="H44:H63" si="11">SUM(D44/D$64*100)</f>
        <v>0</v>
      </c>
      <c r="I44" s="65">
        <f t="shared" ref="I44:I69" si="12">C44-D44</f>
        <v>0</v>
      </c>
    </row>
    <row r="45" spans="1:9" s="6" customFormat="1" ht="13.2" customHeight="1" x14ac:dyDescent="0.25">
      <c r="A45" s="13" t="s">
        <v>24</v>
      </c>
      <c r="B45" s="14" t="s">
        <v>82</v>
      </c>
      <c r="C45" s="66">
        <v>71010</v>
      </c>
      <c r="D45" s="66">
        <v>71010</v>
      </c>
      <c r="E45" s="35">
        <f t="shared" si="10"/>
        <v>100</v>
      </c>
      <c r="F45" s="35">
        <v>0</v>
      </c>
      <c r="G45" s="38">
        <f>D45/$D$43*100</f>
        <v>53.283081207287623</v>
      </c>
      <c r="H45" s="35">
        <f t="shared" si="11"/>
        <v>1.2848079552442604</v>
      </c>
      <c r="I45" s="65">
        <f t="shared" si="12"/>
        <v>0</v>
      </c>
    </row>
    <row r="46" spans="1:9" s="6" customFormat="1" ht="13.2" customHeight="1" x14ac:dyDescent="0.25">
      <c r="A46" s="13" t="s">
        <v>43</v>
      </c>
      <c r="B46" s="14" t="s">
        <v>44</v>
      </c>
      <c r="C46" s="66">
        <v>70028.2</v>
      </c>
      <c r="D46" s="66">
        <v>62259.32</v>
      </c>
      <c r="E46" s="35">
        <f t="shared" si="10"/>
        <v>88.90606926923725</v>
      </c>
      <c r="F46" s="35" t="e">
        <f>D46/#REF!*100</f>
        <v>#REF!</v>
      </c>
      <c r="G46" s="38">
        <f>D46/$D$43*100</f>
        <v>46.716918792712377</v>
      </c>
      <c r="H46" s="35">
        <f t="shared" si="11"/>
        <v>1.1264789413335881</v>
      </c>
      <c r="I46" s="65">
        <f t="shared" si="12"/>
        <v>7768.8799999999974</v>
      </c>
    </row>
    <row r="47" spans="1:9" s="7" customFormat="1" ht="13.2" customHeight="1" x14ac:dyDescent="0.2">
      <c r="A47" s="16" t="s">
        <v>15</v>
      </c>
      <c r="B47" s="12" t="s">
        <v>5</v>
      </c>
      <c r="C47" s="33">
        <f>C48</f>
        <v>0</v>
      </c>
      <c r="D47" s="33">
        <f>D48</f>
        <v>0</v>
      </c>
      <c r="E47" s="34">
        <v>0</v>
      </c>
      <c r="F47" s="34" t="e">
        <f>D47/#REF!*100</f>
        <v>#REF!</v>
      </c>
      <c r="G47" s="45">
        <v>0</v>
      </c>
      <c r="H47" s="45">
        <f t="shared" si="11"/>
        <v>0</v>
      </c>
      <c r="I47" s="65">
        <f t="shared" si="12"/>
        <v>0</v>
      </c>
    </row>
    <row r="48" spans="1:9" s="6" customFormat="1" ht="27.75" customHeight="1" x14ac:dyDescent="0.25">
      <c r="A48" s="13" t="s">
        <v>75</v>
      </c>
      <c r="B48" s="20" t="s">
        <v>76</v>
      </c>
      <c r="C48" s="66">
        <v>0</v>
      </c>
      <c r="D48" s="66">
        <v>0</v>
      </c>
      <c r="E48" s="35">
        <v>0</v>
      </c>
      <c r="F48" s="35" t="e">
        <f>D48/#REF!*100</f>
        <v>#REF!</v>
      </c>
      <c r="G48" s="38">
        <v>0</v>
      </c>
      <c r="H48" s="38">
        <f t="shared" si="11"/>
        <v>0</v>
      </c>
      <c r="I48" s="65">
        <f t="shared" si="12"/>
        <v>0</v>
      </c>
    </row>
    <row r="49" spans="1:12" s="7" customFormat="1" ht="13.2" customHeight="1" x14ac:dyDescent="0.2">
      <c r="A49" s="16" t="s">
        <v>17</v>
      </c>
      <c r="B49" s="21" t="s">
        <v>85</v>
      </c>
      <c r="C49" s="33">
        <f>C50+C54</f>
        <v>1887034.11</v>
      </c>
      <c r="D49" s="33">
        <f>D50+D54</f>
        <v>1772551.64</v>
      </c>
      <c r="E49" s="34">
        <f t="shared" si="10"/>
        <v>93.933206114647277</v>
      </c>
      <c r="F49" s="34" t="e">
        <f>D49/#REF!*100</f>
        <v>#REF!</v>
      </c>
      <c r="G49" s="45">
        <v>100</v>
      </c>
      <c r="H49" s="45">
        <f t="shared" si="11"/>
        <v>32.071376540673988</v>
      </c>
      <c r="I49" s="65">
        <f t="shared" si="12"/>
        <v>114482.4700000002</v>
      </c>
    </row>
    <row r="50" spans="1:12" s="6" customFormat="1" ht="13.2" customHeight="1" x14ac:dyDescent="0.25">
      <c r="A50" s="13" t="s">
        <v>28</v>
      </c>
      <c r="B50" s="14" t="s">
        <v>33</v>
      </c>
      <c r="C50" s="66">
        <v>1887034.11</v>
      </c>
      <c r="D50" s="66">
        <v>1772551.64</v>
      </c>
      <c r="E50" s="35">
        <f t="shared" si="10"/>
        <v>93.933206114647277</v>
      </c>
      <c r="F50" s="35" t="e">
        <f>D50/#REF!*100</f>
        <v>#REF!</v>
      </c>
      <c r="G50" s="38">
        <f>D50/$D$49*100</f>
        <v>100</v>
      </c>
      <c r="H50" s="38">
        <f t="shared" si="11"/>
        <v>32.071376540673988</v>
      </c>
      <c r="I50" s="65">
        <f t="shared" si="12"/>
        <v>114482.4700000002</v>
      </c>
    </row>
    <row r="51" spans="1:12" s="6" customFormat="1" ht="13.2" customHeight="1" x14ac:dyDescent="0.25">
      <c r="A51" s="13"/>
      <c r="B51" s="14" t="s">
        <v>38</v>
      </c>
      <c r="C51" s="43">
        <f>C52+C53</f>
        <v>1729447.8800000001</v>
      </c>
      <c r="D51" s="43">
        <f>D52+D53</f>
        <v>1648033.4700000002</v>
      </c>
      <c r="E51" s="35">
        <f t="shared" si="10"/>
        <v>95.29246235509568</v>
      </c>
      <c r="F51" s="35" t="e">
        <f>D51/#REF!*100</f>
        <v>#REF!</v>
      </c>
      <c r="G51" s="38">
        <f>D51/$D$49*100</f>
        <v>92.975202121614927</v>
      </c>
      <c r="H51" s="38">
        <f t="shared" si="11"/>
        <v>29.818427161875839</v>
      </c>
      <c r="I51" s="65">
        <f t="shared" si="12"/>
        <v>81414.409999999916</v>
      </c>
    </row>
    <row r="52" spans="1:12" s="6" customFormat="1" ht="13.2" customHeight="1" x14ac:dyDescent="0.25">
      <c r="A52" s="13"/>
      <c r="B52" s="15" t="s">
        <v>39</v>
      </c>
      <c r="C52" s="66">
        <v>1241158.83</v>
      </c>
      <c r="D52" s="66">
        <v>1241158.83</v>
      </c>
      <c r="E52" s="35">
        <f t="shared" si="10"/>
        <v>100</v>
      </c>
      <c r="F52" s="35" t="e">
        <f>D52/#REF!*100</f>
        <v>#REF!</v>
      </c>
      <c r="G52" s="38">
        <f>D52/$D$49*100</f>
        <v>70.021025170245537</v>
      </c>
      <c r="H52" s="38">
        <f t="shared" si="11"/>
        <v>22.456706639989559</v>
      </c>
      <c r="I52" s="65">
        <f t="shared" si="12"/>
        <v>0</v>
      </c>
    </row>
    <row r="53" spans="1:12" s="6" customFormat="1" ht="13.2" customHeight="1" x14ac:dyDescent="0.25">
      <c r="A53" s="13"/>
      <c r="B53" s="15" t="s">
        <v>40</v>
      </c>
      <c r="C53" s="66">
        <v>488289.05</v>
      </c>
      <c r="D53" s="66">
        <v>406874.64</v>
      </c>
      <c r="E53" s="35">
        <f t="shared" si="10"/>
        <v>83.326595179637962</v>
      </c>
      <c r="F53" s="35" t="e">
        <f>D53/#REF!*100</f>
        <v>#REF!</v>
      </c>
      <c r="G53" s="38">
        <f>D53/$D$49*100</f>
        <v>22.954176951369384</v>
      </c>
      <c r="H53" s="38">
        <f t="shared" si="11"/>
        <v>7.3617205218862782</v>
      </c>
      <c r="I53" s="65">
        <f t="shared" si="12"/>
        <v>81414.409999999974</v>
      </c>
    </row>
    <row r="54" spans="1:12" s="6" customFormat="1" ht="13.2" customHeight="1" x14ac:dyDescent="0.25">
      <c r="A54" s="13" t="s">
        <v>53</v>
      </c>
      <c r="B54" s="14" t="s">
        <v>47</v>
      </c>
      <c r="C54" s="43">
        <v>0</v>
      </c>
      <c r="D54" s="43">
        <v>0</v>
      </c>
      <c r="E54" s="35">
        <v>0</v>
      </c>
      <c r="F54" s="35">
        <v>0</v>
      </c>
      <c r="G54" s="38">
        <f>D54/$D$49*100</f>
        <v>0</v>
      </c>
      <c r="H54" s="38">
        <f t="shared" si="11"/>
        <v>0</v>
      </c>
      <c r="I54" s="65">
        <f t="shared" si="12"/>
        <v>0</v>
      </c>
    </row>
    <row r="55" spans="1:12" s="7" customFormat="1" ht="13.2" customHeight="1" x14ac:dyDescent="0.2">
      <c r="A55" s="16" t="s">
        <v>25</v>
      </c>
      <c r="B55" s="17" t="s">
        <v>6</v>
      </c>
      <c r="C55" s="33">
        <f>C56+C57</f>
        <v>132864</v>
      </c>
      <c r="D55" s="33">
        <f>D56+D57</f>
        <v>132864</v>
      </c>
      <c r="E55" s="34">
        <f>D55*100/C55</f>
        <v>100</v>
      </c>
      <c r="F55" s="34">
        <v>0</v>
      </c>
      <c r="G55" s="45">
        <v>0</v>
      </c>
      <c r="H55" s="45">
        <f t="shared" si="11"/>
        <v>2.4039533046834727</v>
      </c>
      <c r="I55" s="65">
        <f t="shared" si="12"/>
        <v>0</v>
      </c>
    </row>
    <row r="56" spans="1:12" s="6" customFormat="1" ht="13.2" customHeight="1" x14ac:dyDescent="0.25">
      <c r="A56" s="13" t="s">
        <v>45</v>
      </c>
      <c r="B56" s="14" t="s">
        <v>46</v>
      </c>
      <c r="C56" s="66">
        <v>132864</v>
      </c>
      <c r="D56" s="66">
        <v>132864</v>
      </c>
      <c r="E56" s="35">
        <f>D56*100/C56</f>
        <v>100</v>
      </c>
      <c r="F56" s="35">
        <v>0</v>
      </c>
      <c r="G56" s="38">
        <v>0</v>
      </c>
      <c r="H56" s="38">
        <f t="shared" si="11"/>
        <v>2.4039533046834727</v>
      </c>
      <c r="I56" s="65">
        <f t="shared" si="12"/>
        <v>0</v>
      </c>
    </row>
    <row r="57" spans="1:12" s="6" customFormat="1" ht="13.2" customHeight="1" x14ac:dyDescent="0.25">
      <c r="A57" s="13" t="s">
        <v>73</v>
      </c>
      <c r="B57" s="14" t="s">
        <v>74</v>
      </c>
      <c r="C57" s="43">
        <v>0</v>
      </c>
      <c r="D57" s="43">
        <v>0</v>
      </c>
      <c r="E57" s="35">
        <v>0</v>
      </c>
      <c r="F57" s="35">
        <v>0</v>
      </c>
      <c r="G57" s="38">
        <v>0</v>
      </c>
      <c r="H57" s="38">
        <f t="shared" si="11"/>
        <v>0</v>
      </c>
      <c r="I57" s="65">
        <f t="shared" si="12"/>
        <v>0</v>
      </c>
    </row>
    <row r="58" spans="1:12" s="7" customFormat="1" ht="13.2" customHeight="1" x14ac:dyDescent="0.2">
      <c r="A58" s="16" t="s">
        <v>34</v>
      </c>
      <c r="B58" s="12" t="s">
        <v>54</v>
      </c>
      <c r="C58" s="33">
        <f>C59</f>
        <v>1530</v>
      </c>
      <c r="D58" s="33">
        <f>D59</f>
        <v>0</v>
      </c>
      <c r="E58" s="34">
        <f t="shared" ref="E58:E69" si="13">D58*100/C58</f>
        <v>0</v>
      </c>
      <c r="F58" s="34" t="e">
        <f>D58/#REF!*100</f>
        <v>#REF!</v>
      </c>
      <c r="G58" s="45">
        <v>100</v>
      </c>
      <c r="H58" s="45">
        <f t="shared" si="11"/>
        <v>0</v>
      </c>
      <c r="I58" s="65">
        <f t="shared" si="12"/>
        <v>1530</v>
      </c>
    </row>
    <row r="59" spans="1:12" s="6" customFormat="1" ht="13.2" customHeight="1" x14ac:dyDescent="0.25">
      <c r="A59" s="13" t="s">
        <v>71</v>
      </c>
      <c r="B59" s="14" t="s">
        <v>55</v>
      </c>
      <c r="C59" s="66">
        <v>1530</v>
      </c>
      <c r="D59" s="66">
        <v>0</v>
      </c>
      <c r="E59" s="35">
        <f t="shared" si="13"/>
        <v>0</v>
      </c>
      <c r="F59" s="35" t="e">
        <f>D59/#REF!*100</f>
        <v>#REF!</v>
      </c>
      <c r="G59" s="38">
        <v>0</v>
      </c>
      <c r="H59" s="38">
        <f t="shared" si="11"/>
        <v>0</v>
      </c>
      <c r="I59" s="65">
        <f t="shared" si="12"/>
        <v>1530</v>
      </c>
    </row>
    <row r="60" spans="1:12" s="7" customFormat="1" ht="24" x14ac:dyDescent="0.2">
      <c r="A60" s="16" t="s">
        <v>57</v>
      </c>
      <c r="B60" s="22" t="s">
        <v>59</v>
      </c>
      <c r="C60" s="33">
        <f>C61</f>
        <v>0</v>
      </c>
      <c r="D60" s="33">
        <f>D61</f>
        <v>0</v>
      </c>
      <c r="E60" s="35" t="e">
        <f t="shared" si="13"/>
        <v>#DIV/0!</v>
      </c>
      <c r="F60" s="35">
        <v>0</v>
      </c>
      <c r="G60" s="45">
        <v>0</v>
      </c>
      <c r="H60" s="45">
        <f t="shared" si="11"/>
        <v>0</v>
      </c>
      <c r="I60" s="65">
        <f t="shared" si="12"/>
        <v>0</v>
      </c>
      <c r="J60" s="62"/>
      <c r="K60" s="61"/>
      <c r="L60" s="62"/>
    </row>
    <row r="61" spans="1:12" s="6" customFormat="1" ht="24" x14ac:dyDescent="0.25">
      <c r="A61" s="13" t="s">
        <v>58</v>
      </c>
      <c r="B61" s="23" t="s">
        <v>86</v>
      </c>
      <c r="C61" s="43">
        <v>0</v>
      </c>
      <c r="D61" s="43">
        <v>0</v>
      </c>
      <c r="E61" s="35" t="e">
        <f t="shared" si="13"/>
        <v>#DIV/0!</v>
      </c>
      <c r="F61" s="35">
        <v>0</v>
      </c>
      <c r="G61" s="38">
        <v>0</v>
      </c>
      <c r="H61" s="38">
        <f t="shared" si="11"/>
        <v>0</v>
      </c>
      <c r="I61" s="65">
        <f t="shared" si="12"/>
        <v>0</v>
      </c>
    </row>
    <row r="62" spans="1:12" s="7" customFormat="1" ht="34.200000000000003" x14ac:dyDescent="0.2">
      <c r="A62" s="16" t="s">
        <v>56</v>
      </c>
      <c r="B62" s="24" t="s">
        <v>87</v>
      </c>
      <c r="C62" s="33">
        <f>C63</f>
        <v>1201498.96</v>
      </c>
      <c r="D62" s="33">
        <f>D63</f>
        <v>1201498.96</v>
      </c>
      <c r="E62" s="34">
        <f t="shared" si="13"/>
        <v>100</v>
      </c>
      <c r="F62" s="34" t="e">
        <f>D62/#REF!*100</f>
        <v>#REF!</v>
      </c>
      <c r="G62" s="45">
        <v>100</v>
      </c>
      <c r="H62" s="45">
        <f t="shared" si="11"/>
        <v>21.739127193715042</v>
      </c>
      <c r="I62" s="65">
        <f t="shared" si="12"/>
        <v>0</v>
      </c>
    </row>
    <row r="63" spans="1:12" s="6" customFormat="1" ht="24" x14ac:dyDescent="0.25">
      <c r="A63" s="11">
        <v>1403</v>
      </c>
      <c r="B63" s="23" t="s">
        <v>88</v>
      </c>
      <c r="C63" s="66">
        <v>1201498.96</v>
      </c>
      <c r="D63" s="66">
        <v>1201498.96</v>
      </c>
      <c r="E63" s="35">
        <f t="shared" si="13"/>
        <v>100</v>
      </c>
      <c r="F63" s="35" t="e">
        <f>D63/#REF!*100</f>
        <v>#REF!</v>
      </c>
      <c r="G63" s="38">
        <f>D63/D62*100</f>
        <v>100</v>
      </c>
      <c r="H63" s="38">
        <f t="shared" si="11"/>
        <v>21.739127193715042</v>
      </c>
      <c r="I63" s="65">
        <f t="shared" si="12"/>
        <v>0</v>
      </c>
    </row>
    <row r="64" spans="1:12" s="7" customFormat="1" ht="13.2" customHeight="1" x14ac:dyDescent="0.2">
      <c r="A64" s="56"/>
      <c r="B64" s="17" t="s">
        <v>83</v>
      </c>
      <c r="C64" s="33">
        <f>C12+C27+C32+C35+C43+C47+C49+C55+C58+C61+C62</f>
        <v>6267934.8600000003</v>
      </c>
      <c r="D64" s="33">
        <f>D12+D28+D32+D43+D49+D55+D58+D60+D62+D35+D47</f>
        <v>5526896.04</v>
      </c>
      <c r="E64" s="34">
        <f>D64*100/C64</f>
        <v>88.177305020684273</v>
      </c>
      <c r="F64" s="34" t="e">
        <f>D64/#REF!*100</f>
        <v>#REF!</v>
      </c>
      <c r="G64" s="45">
        <v>100</v>
      </c>
      <c r="H64" s="45">
        <f>H12+H27+H35+H32+H43+H47+H49+H55+H58+H60+H62</f>
        <v>100</v>
      </c>
      <c r="I64" s="59">
        <f t="shared" si="12"/>
        <v>741038.8200000003</v>
      </c>
    </row>
    <row r="65" spans="1:9" s="6" customFormat="1" ht="13.2" customHeight="1" x14ac:dyDescent="0.25">
      <c r="A65" s="11"/>
      <c r="B65" s="12" t="s">
        <v>38</v>
      </c>
      <c r="C65" s="37">
        <f>C66+C67</f>
        <v>3308534.98</v>
      </c>
      <c r="D65" s="37">
        <f>D66+D67</f>
        <v>3206225.66</v>
      </c>
      <c r="E65" s="34">
        <f t="shared" si="13"/>
        <v>96.907715329641164</v>
      </c>
      <c r="F65" s="34" t="e">
        <f>D65/#REF!*100</f>
        <v>#REF!</v>
      </c>
      <c r="G65" s="60">
        <f>D65/D$64*100</f>
        <v>58.011325648166171</v>
      </c>
      <c r="H65" s="45">
        <f>SUM(D65/D$64*100)</f>
        <v>58.011325648166171</v>
      </c>
      <c r="I65" s="65">
        <f t="shared" si="12"/>
        <v>102309.31999999983</v>
      </c>
    </row>
    <row r="66" spans="1:9" s="6" customFormat="1" ht="13.2" customHeight="1" x14ac:dyDescent="0.25">
      <c r="A66" s="25"/>
      <c r="B66" s="26" t="s">
        <v>39</v>
      </c>
      <c r="C66" s="46">
        <f t="shared" ref="C66:C67" si="14">C14+C30+C52+C38</f>
        <v>2438534.1800000002</v>
      </c>
      <c r="D66" s="46">
        <f t="shared" ref="D66" si="15">D14+D30+D52+D38</f>
        <v>2438534.1800000002</v>
      </c>
      <c r="E66" s="35">
        <f t="shared" si="13"/>
        <v>100</v>
      </c>
      <c r="F66" s="35" t="e">
        <f>D66/#REF!*100</f>
        <v>#REF!</v>
      </c>
      <c r="G66" s="39">
        <f>D66/D$64*100</f>
        <v>44.121223962808607</v>
      </c>
      <c r="H66" s="38">
        <f>SUM(D66/D$64*100)</f>
        <v>44.121223962808607</v>
      </c>
      <c r="I66" s="65">
        <f t="shared" si="12"/>
        <v>0</v>
      </c>
    </row>
    <row r="67" spans="1:9" s="6" customFormat="1" ht="13.2" customHeight="1" x14ac:dyDescent="0.25">
      <c r="A67" s="25"/>
      <c r="B67" s="26" t="s">
        <v>40</v>
      </c>
      <c r="C67" s="46">
        <f t="shared" si="14"/>
        <v>870000.79999999993</v>
      </c>
      <c r="D67" s="46">
        <f t="shared" ref="D67" si="16">D15+D31+D53+D39</f>
        <v>767691.48</v>
      </c>
      <c r="E67" s="35">
        <f t="shared" si="13"/>
        <v>88.240318859476915</v>
      </c>
      <c r="F67" s="35" t="e">
        <f>D67/#REF!*100</f>
        <v>#REF!</v>
      </c>
      <c r="G67" s="39">
        <f>D67/D$64*100</f>
        <v>13.890101685357555</v>
      </c>
      <c r="H67" s="38">
        <f>SUM(D67/D$64*100)</f>
        <v>13.890101685357555</v>
      </c>
      <c r="I67" s="65">
        <f t="shared" si="12"/>
        <v>102309.31999999995</v>
      </c>
    </row>
    <row r="68" spans="1:9" s="6" customFormat="1" ht="13.2" customHeight="1" x14ac:dyDescent="0.25">
      <c r="A68" s="25"/>
      <c r="B68" s="27" t="s">
        <v>72</v>
      </c>
      <c r="C68" s="67">
        <v>167213.95000000001</v>
      </c>
      <c r="D68" s="67">
        <v>90035.34</v>
      </c>
      <c r="E68" s="35">
        <f t="shared" si="13"/>
        <v>53.844395159614372</v>
      </c>
      <c r="F68" s="35" t="e">
        <f>D68/#REF!*100</f>
        <v>#REF!</v>
      </c>
      <c r="G68" s="39">
        <f>D68/D$64*100</f>
        <v>1.6290398688230074</v>
      </c>
      <c r="H68" s="38">
        <f>SUM(D68/D$64*100)</f>
        <v>1.6290398688230074</v>
      </c>
      <c r="I68" s="65">
        <f t="shared" si="12"/>
        <v>77178.610000000015</v>
      </c>
    </row>
    <row r="69" spans="1:9" s="6" customFormat="1" ht="13.2" customHeight="1" x14ac:dyDescent="0.25">
      <c r="A69" s="25"/>
      <c r="B69" s="28" t="s">
        <v>101</v>
      </c>
      <c r="C69" s="67">
        <v>80128</v>
      </c>
      <c r="D69" s="67">
        <v>78598</v>
      </c>
      <c r="E69" s="35">
        <f t="shared" si="13"/>
        <v>98.090555111821089</v>
      </c>
      <c r="F69" s="35" t="e">
        <f>D69/#REF!*100</f>
        <v>#REF!</v>
      </c>
      <c r="G69" s="39">
        <f>D69/D$64*100</f>
        <v>1.4221002065383519</v>
      </c>
      <c r="H69" s="38">
        <f>SUM(D69/D$64*100)</f>
        <v>1.4221002065383519</v>
      </c>
      <c r="I69" s="65">
        <f t="shared" si="12"/>
        <v>1530</v>
      </c>
    </row>
    <row r="70" spans="1:9" s="6" customFormat="1" ht="13.2" customHeight="1" x14ac:dyDescent="0.25">
      <c r="A70" s="25"/>
      <c r="B70" s="26" t="s">
        <v>7</v>
      </c>
      <c r="C70" s="43">
        <f>C76-C64</f>
        <v>-430735.68000000063</v>
      </c>
      <c r="D70" s="43">
        <f>D76-D64</f>
        <v>361768.58999999985</v>
      </c>
      <c r="E70" s="45"/>
      <c r="F70" s="47"/>
      <c r="G70" s="48"/>
      <c r="H70" s="48"/>
      <c r="I70" s="48"/>
    </row>
    <row r="71" spans="1:9" s="6" customFormat="1" ht="13.2" customHeight="1" x14ac:dyDescent="0.25">
      <c r="A71" s="25"/>
      <c r="B71" s="26" t="s">
        <v>29</v>
      </c>
      <c r="C71" s="43">
        <v>0</v>
      </c>
      <c r="D71" s="43">
        <v>0</v>
      </c>
      <c r="E71" s="45"/>
      <c r="F71" s="49"/>
      <c r="G71" s="48"/>
      <c r="H71" s="48"/>
      <c r="I71" s="48"/>
    </row>
    <row r="72" spans="1:9" s="6" customFormat="1" ht="13.2" customHeight="1" x14ac:dyDescent="0.25">
      <c r="A72" s="25"/>
      <c r="B72" s="26" t="s">
        <v>13</v>
      </c>
      <c r="C72" s="43">
        <v>0</v>
      </c>
      <c r="D72" s="43">
        <v>0</v>
      </c>
      <c r="E72" s="50"/>
      <c r="F72" s="47"/>
      <c r="G72" s="48"/>
      <c r="H72" s="48"/>
      <c r="I72" s="48"/>
    </row>
    <row r="73" spans="1:9" s="6" customFormat="1" ht="13.2" customHeight="1" x14ac:dyDescent="0.25">
      <c r="A73" s="25"/>
      <c r="B73" s="26" t="s">
        <v>12</v>
      </c>
      <c r="C73" s="43">
        <f>C74+C75</f>
        <v>430735.68000000063</v>
      </c>
      <c r="D73" s="43">
        <f>SUM(D74+D75)</f>
        <v>-361768.58999999985</v>
      </c>
      <c r="E73" s="50"/>
      <c r="F73" s="47"/>
      <c r="G73" s="48"/>
      <c r="H73" s="48"/>
      <c r="I73" s="48"/>
    </row>
    <row r="74" spans="1:9" s="6" customFormat="1" ht="13.2" customHeight="1" x14ac:dyDescent="0.25">
      <c r="A74" s="25"/>
      <c r="B74" s="27" t="s">
        <v>89</v>
      </c>
      <c r="C74" s="43">
        <f>-C76-C72</f>
        <v>-5837199.1799999997</v>
      </c>
      <c r="D74" s="43">
        <v>-6008042.6200000001</v>
      </c>
      <c r="E74" s="50"/>
      <c r="F74" s="47"/>
      <c r="G74" s="48"/>
      <c r="H74" s="48"/>
      <c r="I74" s="48"/>
    </row>
    <row r="75" spans="1:9" s="6" customFormat="1" ht="13.2" customHeight="1" x14ac:dyDescent="0.25">
      <c r="A75" s="25"/>
      <c r="B75" s="27" t="s">
        <v>90</v>
      </c>
      <c r="C75" s="43">
        <f>C64+C71</f>
        <v>6267934.8600000003</v>
      </c>
      <c r="D75" s="43">
        <v>5646274.0300000003</v>
      </c>
      <c r="E75" s="50"/>
      <c r="F75" s="47"/>
      <c r="G75" s="48"/>
      <c r="H75" s="48"/>
      <c r="I75" s="48"/>
    </row>
    <row r="76" spans="1:9" s="6" customFormat="1" ht="13.2" customHeight="1" x14ac:dyDescent="0.25">
      <c r="A76" s="29"/>
      <c r="B76" s="30" t="s">
        <v>93</v>
      </c>
      <c r="C76" s="68">
        <v>5837199.1799999997</v>
      </c>
      <c r="D76" s="68">
        <v>5888664.6299999999</v>
      </c>
      <c r="E76" s="50"/>
      <c r="F76" s="47"/>
      <c r="G76" s="48"/>
      <c r="H76" s="51"/>
      <c r="I76" s="48"/>
    </row>
    <row r="77" spans="1:9" s="6" customFormat="1" ht="13.2" customHeight="1" x14ac:dyDescent="0.25">
      <c r="A77" s="31"/>
      <c r="B77" s="26" t="s">
        <v>35</v>
      </c>
      <c r="C77" s="43">
        <v>4625600</v>
      </c>
      <c r="D77" s="43">
        <v>4625600</v>
      </c>
      <c r="E77" s="50"/>
      <c r="F77" s="47"/>
      <c r="G77" s="48"/>
      <c r="H77" s="51"/>
      <c r="I77" s="48"/>
    </row>
    <row r="78" spans="1:9" s="6" customFormat="1" ht="13.2" customHeight="1" x14ac:dyDescent="0.25">
      <c r="A78" s="31"/>
      <c r="B78" s="26" t="s">
        <v>104</v>
      </c>
      <c r="C78" s="43">
        <f>C76-C77</f>
        <v>1211599.1799999997</v>
      </c>
      <c r="D78" s="43">
        <f>D76-D77</f>
        <v>1263064.6299999999</v>
      </c>
      <c r="E78" s="50"/>
      <c r="F78" s="47"/>
      <c r="G78" s="48"/>
      <c r="H78" s="51"/>
      <c r="I78" s="48"/>
    </row>
    <row r="79" spans="1:9" ht="13.2" customHeight="1" x14ac:dyDescent="0.25">
      <c r="A79" s="25"/>
      <c r="B79" s="53" t="s">
        <v>91</v>
      </c>
      <c r="C79" s="69"/>
      <c r="D79" s="46">
        <v>68.099999999999994</v>
      </c>
      <c r="E79" s="45"/>
      <c r="F79" s="47"/>
      <c r="G79" s="52"/>
      <c r="H79" s="52"/>
      <c r="I79" s="52"/>
    </row>
    <row r="80" spans="1:9" ht="21.75" customHeight="1" x14ac:dyDescent="0.25">
      <c r="B80" s="4"/>
      <c r="E80" s="5"/>
      <c r="F80" s="4"/>
    </row>
    <row r="81" spans="2:6" x14ac:dyDescent="0.25">
      <c r="B81" s="4"/>
      <c r="F81" s="4"/>
    </row>
    <row r="82" spans="2:6" x14ac:dyDescent="0.25">
      <c r="B82" s="4"/>
      <c r="F82" s="4"/>
    </row>
  </sheetData>
  <mergeCells count="11">
    <mergeCell ref="A6:I6"/>
    <mergeCell ref="A7:I7"/>
    <mergeCell ref="A8:I8"/>
    <mergeCell ref="A10:A11"/>
    <mergeCell ref="B10:B11"/>
    <mergeCell ref="C10:C11"/>
    <mergeCell ref="D10:D11"/>
    <mergeCell ref="G10:G11"/>
    <mergeCell ref="H10:H11"/>
    <mergeCell ref="I10:I11"/>
    <mergeCell ref="E10:E11"/>
  </mergeCells>
  <pageMargins left="0.98425196850393704" right="0.19685039370078741" top="0" bottom="0.1968503937007874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алгат (2)</vt:lpstr>
      <vt:lpstr>'алгат (2)'!Область_печати</vt:lpstr>
    </vt:vector>
  </TitlesOfParts>
  <Company>good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Admin</cp:lastModifiedBy>
  <cp:lastPrinted>2018-03-30T02:03:52Z</cp:lastPrinted>
  <dcterms:created xsi:type="dcterms:W3CDTF">2000-08-14T07:55:15Z</dcterms:created>
  <dcterms:modified xsi:type="dcterms:W3CDTF">2019-01-31T06:21:21Z</dcterms:modified>
</cp:coreProperties>
</file>